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definedNames>
    <definedName name="_P1">Arkusz1!$G$8</definedName>
    <definedName name="_P2">Arkusz1!$G$9</definedName>
    <definedName name="_P3">Arkusz1!$G$10</definedName>
    <definedName name="_p4">Arkusz1!$G$11</definedName>
    <definedName name="_x1">Arkusz1!$G$29</definedName>
    <definedName name="_x2">Arkusz1!$G$30</definedName>
    <definedName name="_x3">Arkusz1!$G$31</definedName>
    <definedName name="_x4">Arkusz1!$G$32</definedName>
    <definedName name="kN">Arkusz1!$G$11</definedName>
    <definedName name="La">Arkusz1!$F$6</definedName>
    <definedName name="Lb">Arkusz1!$G$6</definedName>
    <definedName name="solver_adj" localSheetId="0" hidden="1">Arkusz1!$G$29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Arkusz1!$I$33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54" i="1" l="1"/>
  <c r="I53" i="1"/>
  <c r="I52" i="1"/>
  <c r="I51" i="1"/>
  <c r="E54" i="1"/>
  <c r="E53" i="1"/>
  <c r="E52" i="1"/>
  <c r="E51" i="1"/>
  <c r="F12" i="1" l="1"/>
  <c r="G12" i="1"/>
  <c r="H29" i="1" l="1"/>
  <c r="D29" i="1" l="1"/>
  <c r="D40" i="1"/>
  <c r="G40" i="1"/>
  <c r="C41" i="1"/>
  <c r="C42" i="1" s="1"/>
  <c r="C43" i="1" s="1"/>
  <c r="D43" i="1" s="1"/>
  <c r="F41" i="1"/>
  <c r="F42" i="1" s="1"/>
  <c r="G42" i="1" s="1"/>
  <c r="C30" i="1"/>
  <c r="C31" i="1" s="1"/>
  <c r="D31" i="1" l="1"/>
  <c r="E49" i="1"/>
  <c r="C51" i="1" s="1"/>
  <c r="D41" i="1"/>
  <c r="D30" i="1"/>
  <c r="D42" i="1"/>
  <c r="G41" i="1"/>
  <c r="F43" i="1"/>
  <c r="G43" i="1" s="1"/>
  <c r="C32" i="1"/>
  <c r="D32" i="1" s="1"/>
  <c r="G30" i="1"/>
  <c r="H30" i="1" s="1"/>
  <c r="C52" i="1" l="1"/>
  <c r="D51" i="1"/>
  <c r="D44" i="1"/>
  <c r="G44" i="1"/>
  <c r="D33" i="1"/>
  <c r="G31" i="1"/>
  <c r="H31" i="1" l="1"/>
  <c r="I49" i="1"/>
  <c r="G51" i="1" s="1"/>
  <c r="D52" i="1"/>
  <c r="C53" i="1"/>
  <c r="E29" i="1"/>
  <c r="E32" i="1"/>
  <c r="E31" i="1"/>
  <c r="E30" i="1"/>
  <c r="G32" i="1"/>
  <c r="H32" i="1" s="1"/>
  <c r="D53" i="1" l="1"/>
  <c r="C54" i="1"/>
  <c r="H51" i="1"/>
  <c r="G52" i="1"/>
  <c r="H33" i="1"/>
  <c r="D54" i="1" l="1"/>
  <c r="D55" i="1" s="1"/>
  <c r="E55" i="1"/>
  <c r="H52" i="1"/>
  <c r="G53" i="1"/>
  <c r="I30" i="1"/>
  <c r="I31" i="1"/>
  <c r="I29" i="1"/>
  <c r="I32" i="1"/>
  <c r="H53" i="1" l="1"/>
  <c r="G54" i="1"/>
  <c r="E33" i="1"/>
  <c r="I33" i="1"/>
  <c r="H54" i="1" l="1"/>
  <c r="H55" i="1" s="1"/>
  <c r="I55" i="1"/>
</calcChain>
</file>

<file path=xl/sharedStrings.xml><?xml version="1.0" encoding="utf-8"?>
<sst xmlns="http://schemas.openxmlformats.org/spreadsheetml/2006/main" count="51" uniqueCount="28">
  <si>
    <t>m</t>
  </si>
  <si>
    <t>kN</t>
  </si>
  <si>
    <t>Belka w osi B</t>
  </si>
  <si>
    <t>Belka w osi A</t>
  </si>
  <si>
    <t>Mmax [kNm]</t>
  </si>
  <si>
    <t>Vmax [kN]</t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</si>
  <si>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</si>
  <si>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</si>
  <si>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t>Belka w osi</t>
  </si>
  <si>
    <t>B</t>
  </si>
  <si>
    <t>A</t>
  </si>
  <si>
    <t>jm</t>
  </si>
  <si>
    <t>Wielkość</t>
  </si>
  <si>
    <t>L</t>
  </si>
  <si>
    <t>a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</si>
  <si>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</si>
  <si>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</si>
  <si>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</si>
  <si>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</si>
  <si>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</si>
  <si>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t>Ustawienie suwnicy CXTD dla maksimum reakcji V</t>
  </si>
  <si>
    <t>Ustawienie suwnicy CXTD dla maksimum M</t>
  </si>
  <si>
    <t>Dane geometrii i obciążeń suwnicy Q=32T</t>
  </si>
  <si>
    <t>x=</t>
  </si>
  <si>
    <r>
      <t>max T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</si>
  <si>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min T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</si>
  <si>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t>max i min siły tnące w przekroju maxM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</si>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</sst>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horizontal="center"/>
    </xf>
    <xf numFmtId="2" fontId="2" fillId="0" borderId="0" xfId="0" applyNumberFormat="1" applyFont="1" applyFill="1" applyBorder="1"/>
    <xf numFmtId="2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6" xfId="0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/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14</xdr:row>
      <xdr:rowOff>66675</xdr:rowOff>
    </xdr:from>
    <xdr:to>
      <xdr:col>7</xdr:col>
      <xdr:colOff>348948</xdr:colOff>
      <xdr:row>24</xdr:row>
      <xdr:rowOff>18582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9225" y="2705100"/>
          <a:ext cx="2834973" cy="1856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5"/>
  <sheetViews>
    <sheetView showGridLines="0" tabSelected="1" topLeftCell="B28" workbookViewId="0">
      <selection activeCell="I59" sqref="I59"/>
    </sheetView>
  </sheetViews>
  <sheetFormatPr defaultRowHeight="15" x14ac:dyDescent="0.25"/>
  <cols>
    <col min="1" max="1" width="5.140625" customWidth="1"/>
    <col min="2" max="3" width="9.42578125" customWidth="1"/>
    <col min="4" max="4" width="8.5703125" customWidth="1"/>
    <col min="5" max="5" width="8" customWidth="1"/>
    <col min="6" max="6" width="8.42578125" customWidth="1"/>
    <col min="7" max="7" width="9.5703125" customWidth="1"/>
  </cols>
  <sheetData>
    <row r="3" spans="2:8" x14ac:dyDescent="0.25">
      <c r="C3" s="13"/>
      <c r="D3" s="25" t="s">
        <v>22</v>
      </c>
      <c r="E3" s="25"/>
      <c r="F3" s="25"/>
      <c r="G3" s="25"/>
    </row>
    <row r="4" spans="2:8" x14ac:dyDescent="0.25">
      <c r="D4" s="26" t="s">
        <v>12</v>
      </c>
      <c r="E4" s="26" t="s">
        <v>11</v>
      </c>
      <c r="F4" s="27" t="s">
        <v>8</v>
      </c>
      <c r="G4" s="24"/>
    </row>
    <row r="5" spans="2:8" x14ac:dyDescent="0.25">
      <c r="D5" s="26"/>
      <c r="E5" s="26"/>
      <c r="F5" s="1" t="s">
        <v>10</v>
      </c>
      <c r="G5" s="5" t="s">
        <v>9</v>
      </c>
    </row>
    <row r="6" spans="2:8" x14ac:dyDescent="0.25">
      <c r="D6" s="12" t="s">
        <v>13</v>
      </c>
      <c r="E6" s="11" t="s">
        <v>0</v>
      </c>
      <c r="F6" s="1">
        <v>9</v>
      </c>
      <c r="G6" s="1">
        <v>27</v>
      </c>
    </row>
    <row r="7" spans="2:8" x14ac:dyDescent="0.25">
      <c r="D7" s="12" t="s">
        <v>14</v>
      </c>
      <c r="E7" s="11" t="s">
        <v>0</v>
      </c>
      <c r="F7" s="1">
        <v>1.36</v>
      </c>
      <c r="G7" s="1">
        <v>1.36</v>
      </c>
    </row>
    <row r="8" spans="2:8" ht="18" x14ac:dyDescent="0.35">
      <c r="D8" s="12" t="s">
        <v>15</v>
      </c>
      <c r="E8" s="11" t="s">
        <v>1</v>
      </c>
      <c r="F8" s="1">
        <v>72.3</v>
      </c>
      <c r="G8" s="1">
        <v>72.3</v>
      </c>
    </row>
    <row r="9" spans="2:8" ht="18" x14ac:dyDescent="0.35">
      <c r="D9" s="12" t="s">
        <v>16</v>
      </c>
      <c r="E9" s="11" t="s">
        <v>1</v>
      </c>
      <c r="F9" s="1">
        <v>112.9</v>
      </c>
      <c r="G9" s="1">
        <v>112.9</v>
      </c>
    </row>
    <row r="10" spans="2:8" ht="18" x14ac:dyDescent="0.35">
      <c r="D10" s="12" t="s">
        <v>17</v>
      </c>
      <c r="E10" s="11" t="s">
        <v>1</v>
      </c>
      <c r="F10" s="1">
        <v>132.80000000000001</v>
      </c>
      <c r="G10" s="1">
        <v>132.80000000000001</v>
      </c>
    </row>
    <row r="11" spans="2:8" ht="18" x14ac:dyDescent="0.35">
      <c r="B11" s="8"/>
      <c r="D11" s="12" t="s">
        <v>18</v>
      </c>
      <c r="E11" s="11" t="s">
        <v>1</v>
      </c>
      <c r="F11" s="1">
        <v>91.1</v>
      </c>
      <c r="G11" s="1">
        <v>91.1</v>
      </c>
    </row>
    <row r="12" spans="2:8" x14ac:dyDescent="0.25">
      <c r="B12" s="15"/>
      <c r="D12" s="19" t="s">
        <v>27</v>
      </c>
      <c r="E12" s="16" t="s">
        <v>1</v>
      </c>
      <c r="F12" s="20">
        <f>SUM(F7:F11)</f>
        <v>410.46000000000004</v>
      </c>
      <c r="G12" s="20">
        <f>SUM(G7:G11)</f>
        <v>410.46000000000004</v>
      </c>
    </row>
    <row r="13" spans="2:8" x14ac:dyDescent="0.25">
      <c r="B13" s="8"/>
      <c r="C13" s="8"/>
      <c r="D13" s="8"/>
      <c r="E13" s="4"/>
      <c r="F13" s="8"/>
      <c r="G13" s="8"/>
    </row>
    <row r="14" spans="2:8" ht="15.75" x14ac:dyDescent="0.25">
      <c r="B14" s="14"/>
      <c r="C14" s="21" t="s">
        <v>21</v>
      </c>
      <c r="D14" s="21"/>
      <c r="E14" s="21"/>
      <c r="F14" s="21"/>
      <c r="G14" s="21"/>
      <c r="H14" s="21"/>
    </row>
    <row r="26" spans="3:9" x14ac:dyDescent="0.25">
      <c r="C26" s="28" t="s">
        <v>3</v>
      </c>
      <c r="D26" s="28"/>
      <c r="E26" s="28"/>
      <c r="G26" s="28" t="s">
        <v>2</v>
      </c>
      <c r="H26" s="28"/>
      <c r="I26" s="28"/>
    </row>
    <row r="27" spans="3:9" x14ac:dyDescent="0.25">
      <c r="C27" s="29" t="s">
        <v>4</v>
      </c>
      <c r="D27" s="29"/>
      <c r="E27" s="29"/>
      <c r="G27" s="29" t="s">
        <v>4</v>
      </c>
      <c r="H27" s="29"/>
      <c r="I27" s="29"/>
    </row>
    <row r="28" spans="3:9" ht="18" x14ac:dyDescent="0.35">
      <c r="C28" s="1" t="s">
        <v>6</v>
      </c>
      <c r="D28" s="1" t="s">
        <v>19</v>
      </c>
      <c r="E28" s="1" t="s">
        <v>7</v>
      </c>
      <c r="G28" s="1" t="s">
        <v>6</v>
      </c>
      <c r="H28" s="1" t="s">
        <v>19</v>
      </c>
      <c r="I28" s="1" t="s">
        <v>7</v>
      </c>
    </row>
    <row r="29" spans="3:9" x14ac:dyDescent="0.25">
      <c r="C29" s="7">
        <v>2.0565876313859732</v>
      </c>
      <c r="D29" s="7">
        <f>_P1*(1-C29/La)</f>
        <v>55.778746027866013</v>
      </c>
      <c r="E29" s="7">
        <f>D33*C29</f>
        <v>446.53133374073218</v>
      </c>
      <c r="G29" s="7">
        <v>11.056587545006384</v>
      </c>
      <c r="H29" s="7">
        <f>G8*(1-G29/Lb)</f>
        <v>42.692915573927344</v>
      </c>
      <c r="I29" s="7">
        <f>$H$33*_x1</f>
        <v>2307.9611076869455</v>
      </c>
    </row>
    <row r="30" spans="3:9" x14ac:dyDescent="0.25">
      <c r="C30" s="7">
        <f>C29+$G$7</f>
        <v>3.4165876313859735</v>
      </c>
      <c r="D30" s="7">
        <f>_P2*(1-C30/La)</f>
        <v>70.040806268502621</v>
      </c>
      <c r="E30" s="7">
        <f>D33*C30-_P1*(C30-C29)</f>
        <v>643.48985818517644</v>
      </c>
      <c r="G30" s="7">
        <f>G29+$G$7</f>
        <v>12.416587545006383</v>
      </c>
      <c r="H30" s="7">
        <f>G9*(1-G30/Lb)</f>
        <v>60.980269117362198</v>
      </c>
      <c r="I30" s="7">
        <f>$H$33*_x2-_P1*(_x2-_x1)</f>
        <v>2493.5206176150759</v>
      </c>
    </row>
    <row r="31" spans="3:9" x14ac:dyDescent="0.25">
      <c r="C31" s="7">
        <f>C30+$G$7</f>
        <v>4.7765876313859739</v>
      </c>
      <c r="D31" s="7">
        <f>_P3*(1-C31/La)</f>
        <v>62.318795839104752</v>
      </c>
      <c r="E31" s="7">
        <f>D33*C31-_P1*(C31-C29)-_P2*(C31-C30)</f>
        <v>686.90438262962061</v>
      </c>
      <c r="G31" s="7">
        <f>G30+$G$7</f>
        <v>13.776587545006382</v>
      </c>
      <c r="H31" s="7">
        <f>G10*(1-G31/Lb)</f>
        <v>65.039599037894547</v>
      </c>
      <c r="I31" s="7">
        <f>$H$33*_x3-_P1*(_x3-_x1)-_P2*(_x3-_x2)</f>
        <v>2525.5361275432069</v>
      </c>
    </row>
    <row r="32" spans="3:9" ht="15.75" thickBot="1" x14ac:dyDescent="0.3">
      <c r="C32" s="7">
        <f>C31+$G$7</f>
        <v>6.1365876313859742</v>
      </c>
      <c r="D32" s="7">
        <f>_p4*(1-C32/La)</f>
        <v>28.984096308970859</v>
      </c>
      <c r="E32" s="7">
        <f>D33*C32-_P1*(C32-C29)-_P2*(C32-C30)-_P3*(C32-C31)</f>
        <v>549.71090707406461</v>
      </c>
      <c r="G32" s="7">
        <f>G31+$G$7</f>
        <v>15.136587545006382</v>
      </c>
      <c r="H32" s="7">
        <f>G11*(1-G32/Lb)</f>
        <v>40.028032394441425</v>
      </c>
      <c r="I32" s="7">
        <f>$H$33*_x4-_P1*(_x4-_x1)-_P2*(_x4-_x2)-_P3*(_x4-_x3)</f>
        <v>2376.9436374713378</v>
      </c>
    </row>
    <row r="33" spans="2:11" ht="16.5" thickBot="1" x14ac:dyDescent="0.3">
      <c r="C33" s="3"/>
      <c r="D33" s="7">
        <f>SUM(D29:D32)</f>
        <v>217.12244444444426</v>
      </c>
      <c r="E33" s="9">
        <f>MAX(E29,E30,E31,E32)</f>
        <v>686.90438262962061</v>
      </c>
      <c r="G33" s="3"/>
      <c r="H33" s="7">
        <f>SUM(H29:H32)</f>
        <v>208.74081612362551</v>
      </c>
      <c r="I33" s="9">
        <f>MAX(I29,I30,I31,I32)</f>
        <v>2525.5361275432069</v>
      </c>
    </row>
    <row r="34" spans="2:11" ht="15.75" x14ac:dyDescent="0.25">
      <c r="B34" s="3"/>
      <c r="C34" s="10"/>
      <c r="D34" s="6"/>
      <c r="F34" s="3"/>
      <c r="G34" s="10"/>
      <c r="H34" s="6"/>
      <c r="I34" s="2"/>
    </row>
    <row r="35" spans="2:11" ht="15.75" x14ac:dyDescent="0.25">
      <c r="B35" s="14"/>
      <c r="C35" s="21" t="s">
        <v>20</v>
      </c>
      <c r="D35" s="21"/>
      <c r="E35" s="21"/>
      <c r="F35" s="21"/>
      <c r="G35" s="21"/>
      <c r="H35" s="21"/>
      <c r="I35" s="21"/>
      <c r="J35" s="6"/>
    </row>
    <row r="36" spans="2:11" ht="15.75" x14ac:dyDescent="0.25">
      <c r="D36" s="2"/>
      <c r="H36" s="2"/>
      <c r="I36" s="2"/>
      <c r="J36" s="6"/>
    </row>
    <row r="37" spans="2:11" x14ac:dyDescent="0.25">
      <c r="C37" s="22" t="s">
        <v>3</v>
      </c>
      <c r="D37" s="22"/>
      <c r="F37" s="22" t="s">
        <v>2</v>
      </c>
      <c r="G37" s="22"/>
      <c r="H37" s="2"/>
    </row>
    <row r="38" spans="2:11" x14ac:dyDescent="0.25">
      <c r="C38" s="23" t="s">
        <v>5</v>
      </c>
      <c r="D38" s="24"/>
      <c r="F38" s="23" t="s">
        <v>5</v>
      </c>
      <c r="G38" s="24"/>
      <c r="H38" s="2"/>
    </row>
    <row r="39" spans="2:11" ht="18" x14ac:dyDescent="0.35">
      <c r="C39" s="1" t="s">
        <v>6</v>
      </c>
      <c r="D39" s="1" t="s">
        <v>19</v>
      </c>
      <c r="F39" s="1" t="s">
        <v>6</v>
      </c>
      <c r="G39" s="1" t="s">
        <v>19</v>
      </c>
      <c r="H39" s="2"/>
    </row>
    <row r="40" spans="2:11" x14ac:dyDescent="0.25">
      <c r="C40" s="7">
        <v>0</v>
      </c>
      <c r="D40" s="7">
        <f>_P1*(1-C40/La)</f>
        <v>72.3</v>
      </c>
      <c r="F40" s="7">
        <v>0</v>
      </c>
      <c r="G40" s="7">
        <f>_P1*(1-F40/Lb)</f>
        <v>72.3</v>
      </c>
      <c r="H40" s="2"/>
    </row>
    <row r="41" spans="2:11" x14ac:dyDescent="0.25">
      <c r="C41" s="7">
        <f>C40+$G$7</f>
        <v>1.36</v>
      </c>
      <c r="D41" s="7">
        <f>_P2*(1-C41/La)</f>
        <v>95.839555555555563</v>
      </c>
      <c r="F41" s="7">
        <f>F40+$G$7</f>
        <v>1.36</v>
      </c>
      <c r="G41" s="7">
        <f>_P2*(1-F41/Lb)</f>
        <v>107.21318518518518</v>
      </c>
      <c r="H41" s="2"/>
    </row>
    <row r="42" spans="2:11" x14ac:dyDescent="0.25">
      <c r="C42" s="7">
        <f>C41+$G$7</f>
        <v>2.72</v>
      </c>
      <c r="D42" s="7">
        <f>_P3*(1-C42/La)</f>
        <v>92.66488888888891</v>
      </c>
      <c r="F42" s="7">
        <f>F41+$G$7</f>
        <v>2.72</v>
      </c>
      <c r="G42" s="7">
        <f>_P3*(1-F42/Lb)</f>
        <v>119.42162962962963</v>
      </c>
      <c r="H42" s="2"/>
    </row>
    <row r="43" spans="2:11" x14ac:dyDescent="0.25">
      <c r="C43" s="7">
        <f>C42+$G$7</f>
        <v>4.08</v>
      </c>
      <c r="D43" s="7">
        <f>_p4*(1-C43/La)</f>
        <v>49.801333333333325</v>
      </c>
      <c r="F43" s="7">
        <f>F42+$G$7</f>
        <v>4.08</v>
      </c>
      <c r="G43" s="7">
        <f>_p4*(1-F43/Lb)</f>
        <v>77.333777777777769</v>
      </c>
      <c r="H43" s="2"/>
    </row>
    <row r="44" spans="2:11" x14ac:dyDescent="0.25">
      <c r="B44" s="3"/>
      <c r="C44" s="3"/>
      <c r="D44" s="18">
        <f>SUM(D40:D43)</f>
        <v>310.6057777777778</v>
      </c>
      <c r="F44" s="3"/>
      <c r="G44" s="18">
        <f>SUM(G40:G43)</f>
        <v>376.2685925925926</v>
      </c>
      <c r="H44" s="2"/>
      <c r="K44" s="3"/>
    </row>
    <row r="46" spans="2:11" ht="15.75" x14ac:dyDescent="0.25">
      <c r="C46" s="21" t="s">
        <v>26</v>
      </c>
      <c r="D46" s="21"/>
      <c r="E46" s="21"/>
      <c r="F46" s="21"/>
      <c r="G46" s="21"/>
      <c r="H46" s="21"/>
      <c r="I46" s="21"/>
    </row>
    <row r="48" spans="2:11" x14ac:dyDescent="0.25">
      <c r="C48" s="22" t="s">
        <v>3</v>
      </c>
      <c r="D48" s="22"/>
      <c r="G48" s="22" t="s">
        <v>2</v>
      </c>
      <c r="H48" s="22"/>
    </row>
    <row r="49" spans="3:9" x14ac:dyDescent="0.25">
      <c r="C49" s="23" t="s">
        <v>23</v>
      </c>
      <c r="D49" s="24"/>
      <c r="E49" s="17">
        <f>C31</f>
        <v>4.7765876313859739</v>
      </c>
      <c r="G49" s="23" t="s">
        <v>23</v>
      </c>
      <c r="H49" s="24"/>
      <c r="I49" s="17">
        <f>_x3</f>
        <v>13.776587545006382</v>
      </c>
    </row>
    <row r="50" spans="3:9" ht="18" x14ac:dyDescent="0.35">
      <c r="C50" s="16" t="s">
        <v>6</v>
      </c>
      <c r="D50" s="16" t="s">
        <v>25</v>
      </c>
      <c r="E50" s="16" t="s">
        <v>24</v>
      </c>
      <c r="G50" s="16" t="s">
        <v>6</v>
      </c>
      <c r="H50" s="16" t="s">
        <v>25</v>
      </c>
      <c r="I50" s="16" t="s">
        <v>24</v>
      </c>
    </row>
    <row r="51" spans="3:9" x14ac:dyDescent="0.25">
      <c r="C51" s="7">
        <f>E49</f>
        <v>4.7765876313859739</v>
      </c>
      <c r="D51" s="7">
        <f>G8*(1-C51/La)</f>
        <v>33.928079361199345</v>
      </c>
      <c r="E51" s="7">
        <f>-G8*C51/La</f>
        <v>-38.37192063880066</v>
      </c>
      <c r="G51" s="7">
        <f>I49</f>
        <v>13.776587545006382</v>
      </c>
      <c r="H51" s="7">
        <f>_P1*(1-G51/Lb)</f>
        <v>35.4093600183718</v>
      </c>
      <c r="I51" s="7">
        <f>-_P1*G51/Lb</f>
        <v>-36.890639981628198</v>
      </c>
    </row>
    <row r="52" spans="3:9" x14ac:dyDescent="0.25">
      <c r="C52" s="7">
        <f>C51+$F$7</f>
        <v>6.1365876313859742</v>
      </c>
      <c r="D52" s="7">
        <f>G9*(1-C52/La)</f>
        <v>35.919917379613722</v>
      </c>
      <c r="E52" s="7">
        <f>-G9*C52/La</f>
        <v>-76.980082620386284</v>
      </c>
      <c r="G52" s="7">
        <f>G51+$F$7</f>
        <v>15.136587545006382</v>
      </c>
      <c r="H52" s="7">
        <f>_P1*(1-G52/Lb)</f>
        <v>31.76758224059402</v>
      </c>
      <c r="I52" s="7">
        <f>-_P1*G52/Lb</f>
        <v>-40.532417759405973</v>
      </c>
    </row>
    <row r="53" spans="3:9" x14ac:dyDescent="0.25">
      <c r="C53" s="7">
        <f>C52+$F$7</f>
        <v>7.4965876313859745</v>
      </c>
      <c r="D53" s="7">
        <f>G10*(1-C53/La)</f>
        <v>22.183684727993629</v>
      </c>
      <c r="E53" s="7">
        <f>-G10*C53/La</f>
        <v>-110.61631527200639</v>
      </c>
      <c r="G53" s="7">
        <f>G52+$F$7</f>
        <v>16.496587545006381</v>
      </c>
      <c r="H53" s="7">
        <f>_P1*(1-G53/Lb)</f>
        <v>28.125804462816241</v>
      </c>
      <c r="I53" s="7">
        <f>-_P1*G53/Lb</f>
        <v>-44.174195537183749</v>
      </c>
    </row>
    <row r="54" spans="3:9" x14ac:dyDescent="0.25">
      <c r="C54" s="7">
        <f>C53+$F$7</f>
        <v>8.8565876313859739</v>
      </c>
      <c r="D54" s="7">
        <f>G11*(1-C54/La)</f>
        <v>1.4516518645264205</v>
      </c>
      <c r="E54" s="7">
        <f>-G11*C54/La</f>
        <v>-89.648348135473569</v>
      </c>
      <c r="G54" s="7">
        <f>G53+$F$7</f>
        <v>17.856587545006381</v>
      </c>
      <c r="H54" s="7">
        <f>_P1*(1-G54/Lb)</f>
        <v>24.484026685038469</v>
      </c>
      <c r="I54" s="7">
        <f>-_P1*G54/Lb</f>
        <v>-47.815973314961532</v>
      </c>
    </row>
    <row r="55" spans="3:9" x14ac:dyDescent="0.25">
      <c r="C55" s="3"/>
      <c r="D55" s="18">
        <f>SUM(D51:D54)</f>
        <v>93.483333333333135</v>
      </c>
      <c r="E55" s="18">
        <f>SUM(E51:E54)</f>
        <v>-315.6166666666669</v>
      </c>
      <c r="G55" s="3"/>
      <c r="H55" s="18">
        <f>SUM(H51:H54)</f>
        <v>119.78677340682053</v>
      </c>
      <c r="I55" s="18">
        <f>SUM(I51:I54)</f>
        <v>-169.41322659317944</v>
      </c>
    </row>
  </sheetData>
  <mergeCells count="19">
    <mergeCell ref="F38:G38"/>
    <mergeCell ref="F37:G37"/>
    <mergeCell ref="C38:D38"/>
    <mergeCell ref="C14:H14"/>
    <mergeCell ref="G26:I26"/>
    <mergeCell ref="C27:E27"/>
    <mergeCell ref="C37:D37"/>
    <mergeCell ref="G27:I27"/>
    <mergeCell ref="C35:I35"/>
    <mergeCell ref="D3:G3"/>
    <mergeCell ref="D4:D5"/>
    <mergeCell ref="F4:G4"/>
    <mergeCell ref="E4:E5"/>
    <mergeCell ref="C26:E26"/>
    <mergeCell ref="C46:I46"/>
    <mergeCell ref="C48:D48"/>
    <mergeCell ref="C49:D49"/>
    <mergeCell ref="G48:H48"/>
    <mergeCell ref="G49:H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11</vt:i4>
      </vt:variant>
    </vt:vector>
  </HeadingPairs>
  <TitlesOfParts>
    <vt:vector size="14" baseType="lpstr">
      <vt:lpstr>Arkusz1</vt:lpstr>
      <vt:lpstr>Arkusz2</vt:lpstr>
      <vt:lpstr>Arkusz3</vt:lpstr>
      <vt:lpstr>_P1</vt:lpstr>
      <vt:lpstr>_P2</vt:lpstr>
      <vt:lpstr>_P3</vt:lpstr>
      <vt:lpstr>_p4</vt:lpstr>
      <vt:lpstr>_x1</vt:lpstr>
      <vt:lpstr>_x2</vt:lpstr>
      <vt:lpstr>_x3</vt:lpstr>
      <vt:lpstr>_x4</vt:lpstr>
      <vt:lpstr>kN</vt:lpstr>
      <vt:lpstr>La</vt:lpstr>
      <vt:lpstr>Lb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Chodor-Projekt_3</dc:creator>
  <cp:lastModifiedBy>Leszek Chodor</cp:lastModifiedBy>
  <cp:lastPrinted>2017-04-06T14:55:08Z</cp:lastPrinted>
  <dcterms:created xsi:type="dcterms:W3CDTF">2017-04-04T06:01:35Z</dcterms:created>
  <dcterms:modified xsi:type="dcterms:W3CDTF">2017-04-11T17:34:30Z</dcterms:modified>
</cp:coreProperties>
</file>